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-01_6 - SO-01_6 - Revit..." sheetId="2" r:id="rId2"/>
    <sheet name="List1" sheetId="3" r:id="rId3"/>
  </sheets>
  <definedNames>
    <definedName name="_xlnm.Print_Titles" localSheetId="0">'Rekapitulace stavby'!$85:$85</definedName>
    <definedName name="_xlnm.Print_Titles" localSheetId="1">'SO-01_6 - SO-01_6 - Revit...'!$112:$112</definedName>
    <definedName name="_xlnm.Print_Area" localSheetId="0">'Rekapitulace stavby'!$C$4:$AP$70,'Rekapitulace stavby'!$C$76:$AP$92</definedName>
    <definedName name="_xlnm.Print_Area" localSheetId="1">'SO-01_6 - SO-01_6 - Revit...'!$C$4:$Q$70,'SO-01_6 - SO-01_6 - Revit...'!$C$76:$Q$96,'SO-01_6 - SO-01_6 - Revit...'!$C$102:$Q$129</definedName>
  </definedNames>
  <calcPr fullCalcOnLoad="1"/>
</workbook>
</file>

<file path=xl/sharedStrings.xml><?xml version="1.0" encoding="utf-8"?>
<sst xmlns="http://schemas.openxmlformats.org/spreadsheetml/2006/main" count="417" uniqueCount="163">
  <si>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</si>
  <si>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</si>
  <si>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</si>
  <si>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</si>
  <si>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</si>
  <si>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</si>
  <si>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</si>
  <si>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</si>
  <si>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</si>
  <si>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</si>
  <si>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</si>
  <si>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</si>
  <si>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</si>
  <si>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</si>
  <si>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</si>
  <si>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</si>
  <si>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</si>
  <si>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</si>
  <si>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</si>
  <si>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Milčice</t>
  </si>
  <si>
    <t>Datum:</t>
  </si>
  <si>
    <t>10</t>
  </si>
  <si>
    <t>100</t>
  </si>
  <si>
    <t>Objednavatel:</t>
  </si>
  <si>
    <t>IČ:</t>
  </si>
  <si>
    <t>Obec Milčice</t>
  </si>
  <si>
    <t>DIČ:</t>
  </si>
  <si>
    <t>Zhotovitel: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</si>
  <si>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</si>
  <si>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</si>
  <si>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</si>
  <si>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</si>
  <si>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</si>
  <si>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</si>
  <si>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</si>
  <si>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</si>
  <si>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</si>
  <si>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</si>
  <si>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</si>
  <si>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</si>
  <si>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</si>
  <si>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</si>
  <si>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</si>
  <si>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</si>
  <si>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</si>
  <si>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</si>
  <si>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</si>
  <si>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</si>
  <si>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</si>
  <si>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</si>
  <si>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</si>
  <si>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</si>
  <si>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</si>
  <si>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</si>
  <si>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</si>
  <si>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</si>
  <si>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</si>
  <si>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</si>
  <si>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</si>
  <si>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</si>
  <si>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</si>
  <si>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</si>
  <si>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</si>
  <si>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</si>
  <si>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</si>
  <si>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</si>
  <si>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</si>
  <si>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</si>
  <si>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</si>
  <si>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</si>
  <si>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</si>
  <si>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</si>
  <si>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</si>
  <si>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</si>
  <si>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</si>
  <si>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{2BAAD1EB-8DEE-4D66-ABE2-2E7F4E17798A}</t>
  </si>
  <si>
    <t>{00000000-0000-0000-0000-000000000000}</t>
  </si>
  <si>
    <t>{D7054C7F-AB2B-44BF-9007-6F2774F899DE}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</si>
  <si>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</si>
  <si>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</si>
  <si>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</si>
  <si>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</si>
  <si>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</si>
  <si>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</si>
  <si>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</si>
  <si>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</si>
  <si>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</si>
  <si>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</si>
  <si>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</si>
  <si>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</si>
  <si>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</si>
  <si>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</si>
  <si>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</si>
  <si>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 xml:space="preserve">    HSV - Práce a dodávky HSV</t>
  </si>
  <si>
    <t xml:space="preserve">    1 - Zemní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</si>
  <si>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</si>
  <si>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</si>
  <si>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</si>
  <si>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</si>
  <si>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</si>
  <si>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</si>
  <si>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</si>
  <si>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</si>
  <si>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</si>
  <si>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</si>
  <si>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</si>
  <si>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</si>
  <si>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</si>
  <si>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</si>
  <si>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</si>
  <si>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</si>
  <si>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</si>
  <si>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</si>
  <si>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111212213</t>
  </si>
  <si>
    <t>Odstranění nevhodných dřevin do 100 m2 výšky do 1m s odstraněním pařezů ve svahu do 1:1</t>
  </si>
  <si>
    <t>m2</t>
  </si>
  <si>
    <t>4</t>
  </si>
  <si>
    <t>1915316224</t>
  </si>
  <si>
    <t>114203101</t>
  </si>
  <si>
    <t>Rozebrání dlažeb z lomového kamene nebo betonových tvárnic na sucho</t>
  </si>
  <si>
    <t>m3</t>
  </si>
  <si>
    <t>3</t>
  </si>
  <si>
    <t>124103109</t>
  </si>
  <si>
    <t>Příplatek k vykopávkám pro koryta vodotečí v hornině tř. 1 -4 v tekoucí vodě při LTM</t>
  </si>
  <si>
    <t>124203101</t>
  </si>
  <si>
    <t>Vykopávky do 1000 m3 pro koryta vodotečí v hornině tř. 3</t>
  </si>
  <si>
    <t>6</t>
  </si>
  <si>
    <t>161101101</t>
  </si>
  <si>
    <t>Svislé přemístění,naložení rozebraných dlažeb a výkopku do 2,5 m</t>
  </si>
  <si>
    <t>5</t>
  </si>
  <si>
    <t>7</t>
  </si>
  <si>
    <t>162301101</t>
  </si>
  <si>
    <t>Vodorovné přemístění do 500 m výkopku a dlažeb</t>
  </si>
  <si>
    <t>8</t>
  </si>
  <si>
    <t>171201101</t>
  </si>
  <si>
    <t>Uložení sypaniny do násypů nezhutněných</t>
  </si>
  <si>
    <t>9</t>
  </si>
  <si>
    <t>171101103</t>
  </si>
  <si>
    <t>Uložení sypaniny do násypů zhutněných ( břehy rybníka)</t>
  </si>
  <si>
    <t>18</t>
  </si>
  <si>
    <t>174201203</t>
  </si>
  <si>
    <t>Úprava sklonu nivelety dna koryta</t>
  </si>
  <si>
    <t>-1672350342</t>
  </si>
  <si>
    <t>182101101</t>
  </si>
  <si>
    <t>Svahování v zářezech v hornině tř. 1 až 4</t>
  </si>
  <si>
    <t>12</t>
  </si>
  <si>
    <t>182201101</t>
  </si>
  <si>
    <t>Svahování násypů</t>
  </si>
  <si>
    <t>11</t>
  </si>
  <si>
    <t>16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</si>
  <si>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</si>
  <si>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</si>
  <si>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</si>
  <si>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</si>
  <si>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</si>
  <si>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</si>
  <si>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</si>
  <si>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461211811</t>
  </si>
  <si>
    <t>Patka z lomového kamene hm. 300kg +</t>
  </si>
  <si>
    <t xml:space="preserve">    4 - Vodorovné kontrukce</t>
  </si>
  <si>
    <t xml:space="preserve">    4 - Vodorvné kontrukce</t>
  </si>
  <si>
    <t>Revitalizace náhonu rybníku Milčice</t>
  </si>
  <si>
    <t xml:space="preserve">Rybník Milčice- revitalizace náhonu a patka z lomového kamene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</si>
</sst>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6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7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7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25" fillId="0" borderId="25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94B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60E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94B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D60E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J89" sqref="J8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0" t="s">
        <v>0</v>
      </c>
      <c r="B1" s="121"/>
      <c r="C1" s="121"/>
      <c r="D1" s="122" t="s">
        <v>1</v>
      </c>
      <c r="E1" s="121"/>
      <c r="F1" s="121"/>
      <c r="G1" s="121"/>
      <c r="H1" s="121"/>
      <c r="I1" s="121"/>
      <c r="J1" s="121"/>
      <c r="K1" s="123" t="s">
        <v>150</v>
      </c>
      <c r="L1" s="123"/>
      <c r="M1" s="123"/>
      <c r="N1" s="123"/>
      <c r="O1" s="123"/>
      <c r="P1" s="123"/>
      <c r="Q1" s="123"/>
      <c r="R1" s="123"/>
      <c r="S1" s="123"/>
      <c r="T1" s="121"/>
      <c r="U1" s="121"/>
      <c r="V1" s="121"/>
      <c r="W1" s="123" t="s">
        <v>151</v>
      </c>
      <c r="X1" s="123"/>
      <c r="Y1" s="123"/>
      <c r="Z1" s="123"/>
      <c r="AA1" s="123"/>
      <c r="AB1" s="123"/>
      <c r="AC1" s="123"/>
      <c r="AD1" s="123"/>
      <c r="AE1" s="123"/>
      <c r="AF1" s="123"/>
      <c r="AG1" s="121"/>
      <c r="AH1" s="12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4" t="s">
        <v>4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R2" s="129" t="s">
        <v>5</v>
      </c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1" t="s">
        <v>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4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Q5" s="11"/>
      <c r="BS5" s="6" t="s">
        <v>6</v>
      </c>
    </row>
    <row r="6" spans="2:71" s="2" customFormat="1" ht="37.5" customHeight="1">
      <c r="B6" s="10"/>
      <c r="D6" s="15" t="s">
        <v>13</v>
      </c>
      <c r="K6" s="155" t="s">
        <v>162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Q6" s="11"/>
      <c r="BS6" s="6" t="s">
        <v>14</v>
      </c>
    </row>
    <row r="7" spans="2:71" s="2" customFormat="1" ht="15" customHeight="1">
      <c r="B7" s="10"/>
      <c r="D7" s="16" t="s">
        <v>15</v>
      </c>
      <c r="K7" s="14"/>
      <c r="AK7" s="16" t="s">
        <v>16</v>
      </c>
      <c r="AN7" s="14"/>
      <c r="AQ7" s="11"/>
      <c r="BS7" s="6" t="s">
        <v>17</v>
      </c>
    </row>
    <row r="8" spans="2:71" s="2" customFormat="1" ht="15" customHeight="1">
      <c r="B8" s="10"/>
      <c r="D8" s="16" t="s">
        <v>18</v>
      </c>
      <c r="K8" s="14" t="s">
        <v>19</v>
      </c>
      <c r="AK8" s="16" t="s">
        <v>20</v>
      </c>
      <c r="AN8" s="14"/>
      <c r="AQ8" s="11"/>
      <c r="BS8" s="6" t="s">
        <v>21</v>
      </c>
    </row>
    <row r="9" spans="2:71" s="2" customFormat="1" ht="15" customHeight="1">
      <c r="B9" s="10"/>
      <c r="AQ9" s="11"/>
      <c r="BS9" s="6" t="s">
        <v>22</v>
      </c>
    </row>
    <row r="10" spans="2:71" s="2" customFormat="1" ht="15" customHeight="1">
      <c r="B10" s="10"/>
      <c r="D10" s="16" t="s">
        <v>23</v>
      </c>
      <c r="AK10" s="16" t="s">
        <v>24</v>
      </c>
      <c r="AN10" s="14"/>
      <c r="AQ10" s="11"/>
      <c r="BS10" s="6" t="s">
        <v>14</v>
      </c>
    </row>
    <row r="11" spans="2:71" s="2" customFormat="1" ht="19.5" customHeight="1">
      <c r="B11" s="10"/>
      <c r="E11" s="14" t="s">
        <v>25</v>
      </c>
      <c r="AK11" s="16" t="s">
        <v>26</v>
      </c>
      <c r="AN11" s="14"/>
      <c r="AQ11" s="11"/>
      <c r="BS11" s="6" t="s">
        <v>14</v>
      </c>
    </row>
    <row r="12" spans="2:71" s="2" customFormat="1" ht="7.5" customHeight="1">
      <c r="B12" s="10"/>
      <c r="AQ12" s="11"/>
      <c r="BS12" s="6" t="s">
        <v>14</v>
      </c>
    </row>
    <row r="13" spans="2:71" s="2" customFormat="1" ht="15" customHeight="1">
      <c r="B13" s="10"/>
      <c r="D13" s="16" t="s">
        <v>27</v>
      </c>
      <c r="AK13" s="16" t="s">
        <v>24</v>
      </c>
      <c r="AN13" s="14"/>
      <c r="AQ13" s="11"/>
      <c r="BS13" s="6" t="s">
        <v>14</v>
      </c>
    </row>
    <row r="14" spans="2:71" s="2" customFormat="1" ht="15.75" customHeight="1">
      <c r="B14" s="10"/>
      <c r="E14" s="14"/>
      <c r="AK14" s="16" t="s">
        <v>26</v>
      </c>
      <c r="AN14" s="14"/>
      <c r="AQ14" s="11"/>
      <c r="BS14" s="6" t="s">
        <v>14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28</v>
      </c>
      <c r="AK16" s="16" t="s">
        <v>24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29</v>
      </c>
      <c r="AK17" s="16" t="s">
        <v>26</v>
      </c>
      <c r="AN17" s="14"/>
      <c r="AQ17" s="11"/>
      <c r="BS17" s="6" t="s">
        <v>30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31</v>
      </c>
      <c r="AK19" s="16" t="s">
        <v>24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29</v>
      </c>
      <c r="AK20" s="16" t="s">
        <v>26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32</v>
      </c>
      <c r="AQ22" s="11"/>
    </row>
    <row r="23" spans="2:43" s="2" customFormat="1" ht="15.75" customHeight="1">
      <c r="B23" s="10"/>
      <c r="E23" s="156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33</v>
      </c>
      <c r="AK26" s="139">
        <f>ROUND($AG$87,2)</f>
        <v>0</v>
      </c>
      <c r="AL26" s="130"/>
      <c r="AM26" s="130"/>
      <c r="AN26" s="130"/>
      <c r="AO26" s="130"/>
      <c r="AQ26" s="11"/>
    </row>
    <row r="27" spans="2:43" s="2" customFormat="1" ht="15" customHeight="1">
      <c r="B27" s="10"/>
      <c r="D27" s="18" t="s">
        <v>34</v>
      </c>
      <c r="AK27" s="139">
        <f>ROUND($AG$90,2)</f>
        <v>0</v>
      </c>
      <c r="AL27" s="130"/>
      <c r="AM27" s="130"/>
      <c r="AN27" s="130"/>
      <c r="AO27" s="130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52">
        <f>ROUND($AK$26+$AK$27,2)</f>
        <v>0</v>
      </c>
      <c r="AL29" s="153"/>
      <c r="AM29" s="153"/>
      <c r="AN29" s="153"/>
      <c r="AO29" s="153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36</v>
      </c>
      <c r="F31" s="24" t="s">
        <v>37</v>
      </c>
      <c r="L31" s="146">
        <v>0.21</v>
      </c>
      <c r="M31" s="147"/>
      <c r="N31" s="147"/>
      <c r="O31" s="147"/>
      <c r="T31" s="26" t="s">
        <v>38</v>
      </c>
      <c r="W31" s="148">
        <f>ROUND($AZ$87+SUM($CD$91:$CD$91),2)</f>
        <v>0</v>
      </c>
      <c r="X31" s="147"/>
      <c r="Y31" s="147"/>
      <c r="Z31" s="147"/>
      <c r="AA31" s="147"/>
      <c r="AB31" s="147"/>
      <c r="AC31" s="147"/>
      <c r="AD31" s="147"/>
      <c r="AE31" s="147"/>
      <c r="AK31" s="148">
        <f>ROUND($AV$87+SUM($BY$91:$BY$91),2)</f>
        <v>0</v>
      </c>
      <c r="AL31" s="147"/>
      <c r="AM31" s="147"/>
      <c r="AN31" s="147"/>
      <c r="AO31" s="147"/>
      <c r="AQ31" s="27"/>
    </row>
    <row r="32" spans="2:43" s="6" customFormat="1" ht="15" customHeight="1">
      <c r="B32" s="23"/>
      <c r="F32" s="24" t="s">
        <v>39</v>
      </c>
      <c r="L32" s="146">
        <v>0.15</v>
      </c>
      <c r="M32" s="147"/>
      <c r="N32" s="147"/>
      <c r="O32" s="147"/>
      <c r="T32" s="26" t="s">
        <v>38</v>
      </c>
      <c r="W32" s="148">
        <f>ROUND($BA$87+SUM($CE$91:$CE$91),2)</f>
        <v>0</v>
      </c>
      <c r="X32" s="147"/>
      <c r="Y32" s="147"/>
      <c r="Z32" s="147"/>
      <c r="AA32" s="147"/>
      <c r="AB32" s="147"/>
      <c r="AC32" s="147"/>
      <c r="AD32" s="147"/>
      <c r="AE32" s="147"/>
      <c r="AK32" s="148">
        <f>ROUND($AW$87+SUM($BZ$91:$BZ$91),2)</f>
        <v>0</v>
      </c>
      <c r="AL32" s="147"/>
      <c r="AM32" s="147"/>
      <c r="AN32" s="147"/>
      <c r="AO32" s="147"/>
      <c r="AQ32" s="27"/>
    </row>
    <row r="33" spans="2:43" s="6" customFormat="1" ht="15" customHeight="1" hidden="1">
      <c r="B33" s="23"/>
      <c r="F33" s="24" t="s">
        <v>40</v>
      </c>
      <c r="L33" s="146">
        <v>0.21</v>
      </c>
      <c r="M33" s="147"/>
      <c r="N33" s="147"/>
      <c r="O33" s="147"/>
      <c r="T33" s="26" t="s">
        <v>38</v>
      </c>
      <c r="W33" s="148">
        <f>ROUND($BB$87+SUM($CF$91:$CF$91),2)</f>
        <v>0</v>
      </c>
      <c r="X33" s="147"/>
      <c r="Y33" s="147"/>
      <c r="Z33" s="147"/>
      <c r="AA33" s="147"/>
      <c r="AB33" s="147"/>
      <c r="AC33" s="147"/>
      <c r="AD33" s="147"/>
      <c r="AE33" s="147"/>
      <c r="AK33" s="148">
        <v>0</v>
      </c>
      <c r="AL33" s="147"/>
      <c r="AM33" s="147"/>
      <c r="AN33" s="147"/>
      <c r="AO33" s="147"/>
      <c r="AQ33" s="27"/>
    </row>
    <row r="34" spans="2:43" s="6" customFormat="1" ht="15" customHeight="1" hidden="1">
      <c r="B34" s="23"/>
      <c r="F34" s="24" t="s">
        <v>41</v>
      </c>
      <c r="L34" s="146">
        <v>0.15</v>
      </c>
      <c r="M34" s="147"/>
      <c r="N34" s="147"/>
      <c r="O34" s="147"/>
      <c r="T34" s="26" t="s">
        <v>38</v>
      </c>
      <c r="W34" s="148">
        <f>ROUND($BC$87+SUM($CG$91:$CG$91),2)</f>
        <v>0</v>
      </c>
      <c r="X34" s="147"/>
      <c r="Y34" s="147"/>
      <c r="Z34" s="147"/>
      <c r="AA34" s="147"/>
      <c r="AB34" s="147"/>
      <c r="AC34" s="147"/>
      <c r="AD34" s="147"/>
      <c r="AE34" s="147"/>
      <c r="AK34" s="148">
        <v>0</v>
      </c>
      <c r="AL34" s="147"/>
      <c r="AM34" s="147"/>
      <c r="AN34" s="147"/>
      <c r="AO34" s="147"/>
      <c r="AQ34" s="27"/>
    </row>
    <row r="35" spans="2:43" s="6" customFormat="1" ht="15" customHeight="1" hidden="1">
      <c r="B35" s="23"/>
      <c r="F35" s="24" t="s">
        <v>42</v>
      </c>
      <c r="L35" s="146">
        <v>0</v>
      </c>
      <c r="M35" s="147"/>
      <c r="N35" s="147"/>
      <c r="O35" s="147"/>
      <c r="T35" s="26" t="s">
        <v>38</v>
      </c>
      <c r="W35" s="148">
        <f>ROUND($BD$87+SUM($CH$91:$CH$91),2)</f>
        <v>0</v>
      </c>
      <c r="X35" s="147"/>
      <c r="Y35" s="147"/>
      <c r="Z35" s="147"/>
      <c r="AA35" s="147"/>
      <c r="AB35" s="147"/>
      <c r="AC35" s="147"/>
      <c r="AD35" s="147"/>
      <c r="AE35" s="147"/>
      <c r="AK35" s="148">
        <v>0</v>
      </c>
      <c r="AL35" s="147"/>
      <c r="AM35" s="147"/>
      <c r="AN35" s="147"/>
      <c r="AO35" s="147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43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44</v>
      </c>
      <c r="U37" s="30"/>
      <c r="V37" s="30"/>
      <c r="W37" s="30"/>
      <c r="X37" s="149" t="s">
        <v>45</v>
      </c>
      <c r="Y37" s="137"/>
      <c r="Z37" s="137"/>
      <c r="AA37" s="137"/>
      <c r="AB37" s="137"/>
      <c r="AC37" s="30"/>
      <c r="AD37" s="30"/>
      <c r="AE37" s="30"/>
      <c r="AF37" s="30"/>
      <c r="AG37" s="30"/>
      <c r="AH37" s="30"/>
      <c r="AI37" s="30"/>
      <c r="AJ37" s="30"/>
      <c r="AK37" s="150">
        <f>SUM($AK$29:$AK$35)</f>
        <v>0</v>
      </c>
      <c r="AL37" s="137"/>
      <c r="AM37" s="137"/>
      <c r="AN37" s="137"/>
      <c r="AO37" s="138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1" t="s">
        <v>52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20"/>
    </row>
    <row r="77" spans="2:43" s="14" customFormat="1" ht="15" customHeight="1">
      <c r="B77" s="47"/>
      <c r="C77" s="16" t="s">
        <v>12</v>
      </c>
      <c r="L77" s="14">
        <f>$K$5</f>
        <v>0</v>
      </c>
      <c r="AQ77" s="48"/>
    </row>
    <row r="78" spans="2:43" s="49" customFormat="1" ht="37.5" customHeight="1">
      <c r="B78" s="50"/>
      <c r="C78" s="49" t="s">
        <v>13</v>
      </c>
      <c r="L78" s="143" t="str">
        <f>$K$6</f>
        <v>Rybník Milčice- revitalizace náhonu a patka z lomového kamene </v>
      </c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18</v>
      </c>
      <c r="L80" s="52" t="str">
        <f>IF($K$8="","",$K$8)</f>
        <v>Milčice</v>
      </c>
      <c r="AI80" s="16" t="s">
        <v>20</v>
      </c>
      <c r="AM80" s="53">
        <f>IF($AN$8="","",$AN$8)</f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23</v>
      </c>
      <c r="L82" s="14" t="str">
        <f>IF($E$11="","",$E$11)</f>
        <v>Obec Milčice</v>
      </c>
      <c r="AI82" s="16" t="s">
        <v>28</v>
      </c>
      <c r="AM82" s="144" t="str">
        <f>IF($E$17="","",$E$17)</f>
        <v> </v>
      </c>
      <c r="AN82" s="126"/>
      <c r="AO82" s="126"/>
      <c r="AP82" s="126"/>
      <c r="AQ82" s="20"/>
      <c r="AS82" s="133" t="s">
        <v>53</v>
      </c>
      <c r="AT82" s="134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27</v>
      </c>
      <c r="L83" s="14">
        <f>IF($E$14="","",$E$14)</f>
      </c>
      <c r="AI83" s="16" t="s">
        <v>31</v>
      </c>
      <c r="AM83" s="144" t="str">
        <f>IF($E$20="","",$E$20)</f>
        <v> </v>
      </c>
      <c r="AN83" s="126"/>
      <c r="AO83" s="126"/>
      <c r="AP83" s="126"/>
      <c r="AQ83" s="20"/>
      <c r="AS83" s="135"/>
      <c r="AT83" s="126"/>
      <c r="BD83" s="54"/>
    </row>
    <row r="84" spans="2:56" s="6" customFormat="1" ht="12" customHeight="1">
      <c r="B84" s="19"/>
      <c r="AQ84" s="20"/>
      <c r="AS84" s="135"/>
      <c r="AT84" s="126"/>
      <c r="BD84" s="54"/>
    </row>
    <row r="85" spans="2:57" s="6" customFormat="1" ht="30" customHeight="1">
      <c r="B85" s="19"/>
      <c r="C85" s="145" t="s">
        <v>54</v>
      </c>
      <c r="D85" s="137"/>
      <c r="E85" s="137"/>
      <c r="F85" s="137"/>
      <c r="G85" s="137"/>
      <c r="H85" s="30"/>
      <c r="I85" s="136" t="s">
        <v>55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6" t="s">
        <v>56</v>
      </c>
      <c r="AH85" s="137"/>
      <c r="AI85" s="137"/>
      <c r="AJ85" s="137"/>
      <c r="AK85" s="137"/>
      <c r="AL85" s="137"/>
      <c r="AM85" s="137"/>
      <c r="AN85" s="136" t="s">
        <v>57</v>
      </c>
      <c r="AO85" s="137"/>
      <c r="AP85" s="138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25">
        <f>ROUND($AG$88,2)</f>
        <v>0</v>
      </c>
      <c r="AH87" s="142"/>
      <c r="AI87" s="142"/>
      <c r="AJ87" s="142"/>
      <c r="AK87" s="142"/>
      <c r="AL87" s="142"/>
      <c r="AM87" s="142"/>
      <c r="AN87" s="125">
        <f>SUM($AG$87,$AT$87)</f>
        <v>0</v>
      </c>
      <c r="AO87" s="142"/>
      <c r="AP87" s="142"/>
      <c r="AQ87" s="51"/>
      <c r="AS87" s="61">
        <f>ROUND($AS$88,2)</f>
        <v>0</v>
      </c>
      <c r="AT87" s="62">
        <f>ROUND(SUM($AV$87:$AW$87),2)</f>
        <v>0</v>
      </c>
      <c r="AU87" s="63" t="e">
        <f>ROUND($AU$88,5)</f>
        <v>#REF!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ROUND($AZ$88,2)</f>
        <v>0</v>
      </c>
      <c r="BA87" s="62">
        <f>ROUND($BA$88,2)</f>
        <v>0</v>
      </c>
      <c r="BB87" s="62">
        <f>ROUND($BB$88,2)</f>
        <v>0</v>
      </c>
      <c r="BC87" s="62">
        <f>ROUND($BC$88,2)</f>
        <v>0</v>
      </c>
      <c r="BD87" s="64">
        <f>ROUND($BD$88,2)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19" t="s">
        <v>152</v>
      </c>
      <c r="B88" s="67"/>
      <c r="C88" s="68"/>
      <c r="D88" s="140"/>
      <c r="E88" s="141"/>
      <c r="F88" s="141"/>
      <c r="G88" s="141"/>
      <c r="H88" s="141"/>
      <c r="I88" s="68"/>
      <c r="J88" s="140" t="s">
        <v>162</v>
      </c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31">
        <f>'SO-01_6 - SO-01_6 - Revit...'!$M$30</f>
        <v>0</v>
      </c>
      <c r="AH88" s="132"/>
      <c r="AI88" s="132"/>
      <c r="AJ88" s="132"/>
      <c r="AK88" s="132"/>
      <c r="AL88" s="132"/>
      <c r="AM88" s="132"/>
      <c r="AN88" s="131">
        <f>SUM($AG$88,$AT$88)</f>
        <v>0</v>
      </c>
      <c r="AO88" s="132"/>
      <c r="AP88" s="132"/>
      <c r="AQ88" s="69"/>
      <c r="AS88" s="70">
        <f>'SO-01_6 - SO-01_6 - Revit...'!$M$28</f>
        <v>0</v>
      </c>
      <c r="AT88" s="71">
        <f>ROUND(SUM($AV$88:$AW$88),2)</f>
        <v>0</v>
      </c>
      <c r="AU88" s="72" t="e">
        <f>'SO-01_6 - SO-01_6 - Revit...'!$W$113</f>
        <v>#REF!</v>
      </c>
      <c r="AV88" s="71">
        <f>'SO-01_6 - SO-01_6 - Revit...'!$M$32</f>
        <v>0</v>
      </c>
      <c r="AW88" s="71">
        <f>'SO-01_6 - SO-01_6 - Revit...'!$M$33</f>
        <v>0</v>
      </c>
      <c r="AX88" s="71">
        <f>'SO-01_6 - SO-01_6 - Revit...'!$M$34</f>
        <v>0</v>
      </c>
      <c r="AY88" s="71">
        <f>'SO-01_6 - SO-01_6 - Revit...'!$M$35</f>
        <v>0</v>
      </c>
      <c r="AZ88" s="71">
        <f>'SO-01_6 - SO-01_6 - Revit...'!$H$32</f>
        <v>0</v>
      </c>
      <c r="BA88" s="71">
        <f>'SO-01_6 - SO-01_6 - Revit...'!$H$33</f>
        <v>0</v>
      </c>
      <c r="BB88" s="71">
        <f>'SO-01_6 - SO-01_6 - Revit...'!$H$34</f>
        <v>0</v>
      </c>
      <c r="BC88" s="71">
        <f>'SO-01_6 - SO-01_6 - Revit...'!$H$35</f>
        <v>0</v>
      </c>
      <c r="BD88" s="73">
        <f>'SO-01_6 - SO-01_6 - Revit...'!$H$36</f>
        <v>0</v>
      </c>
      <c r="BT88" s="66" t="s">
        <v>17</v>
      </c>
      <c r="BV88" s="66" t="s">
        <v>74</v>
      </c>
      <c r="BW88" s="66" t="s">
        <v>77</v>
      </c>
      <c r="BX88" s="66" t="s">
        <v>75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0" t="s">
        <v>78</v>
      </c>
      <c r="AG90" s="125">
        <v>0</v>
      </c>
      <c r="AH90" s="126"/>
      <c r="AI90" s="126"/>
      <c r="AJ90" s="126"/>
      <c r="AK90" s="126"/>
      <c r="AL90" s="126"/>
      <c r="AM90" s="126"/>
      <c r="AN90" s="125">
        <v>0</v>
      </c>
      <c r="AO90" s="126"/>
      <c r="AP90" s="126"/>
      <c r="AQ90" s="20"/>
      <c r="AS90" s="55" t="s">
        <v>79</v>
      </c>
      <c r="AT90" s="56" t="s">
        <v>80</v>
      </c>
      <c r="AU90" s="56" t="s">
        <v>36</v>
      </c>
      <c r="AV90" s="57" t="s">
        <v>59</v>
      </c>
      <c r="AW90" s="58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4" t="s">
        <v>81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27">
        <f>ROUND($AG$87+$AG$90,2)</f>
        <v>0</v>
      </c>
      <c r="AH92" s="128"/>
      <c r="AI92" s="128"/>
      <c r="AJ92" s="128"/>
      <c r="AK92" s="128"/>
      <c r="AL92" s="128"/>
      <c r="AM92" s="128"/>
      <c r="AN92" s="127">
        <f>$AN$87+$AN$90</f>
        <v>0</v>
      </c>
      <c r="AO92" s="128"/>
      <c r="AP92" s="128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5">
    <mergeCell ref="C2:AP2"/>
    <mergeCell ref="C4:AP4"/>
    <mergeCell ref="K5:AO5"/>
    <mergeCell ref="K6:AO6"/>
    <mergeCell ref="E23:AN23"/>
    <mergeCell ref="AK26:AO26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-01_6 - SO-01_6 - Revit...'!C2" tooltip="SO-01/6 - SO-01/6 - Revit..." display="/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17" sqref="L117:M12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4"/>
      <c r="B1" s="121"/>
      <c r="C1" s="121"/>
      <c r="D1" s="122" t="s">
        <v>1</v>
      </c>
      <c r="E1" s="121"/>
      <c r="F1" s="123" t="s">
        <v>153</v>
      </c>
      <c r="G1" s="123"/>
      <c r="H1" s="157" t="s">
        <v>154</v>
      </c>
      <c r="I1" s="157"/>
      <c r="J1" s="157"/>
      <c r="K1" s="157"/>
      <c r="L1" s="123" t="s">
        <v>155</v>
      </c>
      <c r="M1" s="121"/>
      <c r="N1" s="121"/>
      <c r="O1" s="122" t="s">
        <v>82</v>
      </c>
      <c r="P1" s="121"/>
      <c r="Q1" s="121"/>
      <c r="R1" s="121"/>
      <c r="S1" s="123" t="s">
        <v>156</v>
      </c>
      <c r="T1" s="123"/>
      <c r="U1" s="124"/>
      <c r="V1" s="12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4" t="s">
        <v>4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S2" s="129" t="s">
        <v>5</v>
      </c>
      <c r="T2" s="130"/>
      <c r="U2" s="130"/>
      <c r="V2" s="130"/>
      <c r="W2" s="130"/>
      <c r="X2" s="130"/>
      <c r="Y2" s="130"/>
      <c r="Z2" s="130"/>
      <c r="AA2" s="130"/>
      <c r="AB2" s="130"/>
      <c r="AC2" s="130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83</v>
      </c>
    </row>
    <row r="4" spans="2:46" s="2" customFormat="1" ht="37.5" customHeight="1">
      <c r="B4" s="10"/>
      <c r="C4" s="151" t="s">
        <v>84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13</v>
      </c>
      <c r="F6" s="169"/>
      <c r="G6" s="130"/>
      <c r="H6" s="130"/>
      <c r="I6" s="130"/>
      <c r="J6" s="130"/>
      <c r="K6" s="130"/>
      <c r="L6" s="130"/>
      <c r="M6" s="130"/>
      <c r="N6" s="130"/>
      <c r="O6" s="130"/>
      <c r="P6" s="130"/>
      <c r="R6" s="11"/>
    </row>
    <row r="7" spans="2:18" s="6" customFormat="1" ht="33.75" customHeight="1">
      <c r="B7" s="19"/>
      <c r="D7" s="15" t="s">
        <v>85</v>
      </c>
      <c r="F7" s="155" t="s">
        <v>162</v>
      </c>
      <c r="G7" s="126"/>
      <c r="H7" s="126"/>
      <c r="I7" s="126"/>
      <c r="J7" s="126"/>
      <c r="K7" s="126"/>
      <c r="L7" s="126"/>
      <c r="M7" s="126"/>
      <c r="N7" s="126"/>
      <c r="O7" s="126"/>
      <c r="P7" s="126"/>
      <c r="R7" s="20"/>
    </row>
    <row r="8" spans="2:18" s="6" customFormat="1" ht="15" customHeight="1">
      <c r="B8" s="19"/>
      <c r="D8" s="16" t="s">
        <v>15</v>
      </c>
      <c r="F8" s="14"/>
      <c r="M8" s="16" t="s">
        <v>16</v>
      </c>
      <c r="O8" s="14"/>
      <c r="R8" s="20"/>
    </row>
    <row r="9" spans="2:18" s="6" customFormat="1" ht="15" customHeight="1">
      <c r="B9" s="19"/>
      <c r="D9" s="16" t="s">
        <v>18</v>
      </c>
      <c r="F9" s="14" t="s">
        <v>19</v>
      </c>
      <c r="M9" s="16" t="s">
        <v>20</v>
      </c>
      <c r="O9" s="170"/>
      <c r="P9" s="126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23</v>
      </c>
      <c r="M11" s="16" t="s">
        <v>24</v>
      </c>
      <c r="O11" s="144"/>
      <c r="P11" s="126"/>
      <c r="R11" s="20"/>
    </row>
    <row r="12" spans="2:18" s="6" customFormat="1" ht="18.75" customHeight="1">
      <c r="B12" s="19"/>
      <c r="E12" s="14" t="s">
        <v>25</v>
      </c>
      <c r="M12" s="16" t="s">
        <v>26</v>
      </c>
      <c r="O12" s="144"/>
      <c r="P12" s="126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27</v>
      </c>
      <c r="M14" s="16" t="s">
        <v>24</v>
      </c>
      <c r="O14" s="144"/>
      <c r="P14" s="126"/>
      <c r="R14" s="20"/>
    </row>
    <row r="15" spans="2:18" s="6" customFormat="1" ht="18.75" customHeight="1">
      <c r="B15" s="19"/>
      <c r="E15" s="14"/>
      <c r="M15" s="16" t="s">
        <v>26</v>
      </c>
      <c r="O15" s="144"/>
      <c r="P15" s="126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28</v>
      </c>
      <c r="M17" s="16" t="s">
        <v>24</v>
      </c>
      <c r="O17" s="144">
        <f>IF('Rekapitulace stavby'!$AN$16="","",'Rekapitulace stavby'!$AN$16)</f>
      </c>
      <c r="P17" s="126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26</v>
      </c>
      <c r="O18" s="144">
        <f>IF('Rekapitulace stavby'!$AN$17="","",'Rekapitulace stavby'!$AN$17)</f>
      </c>
      <c r="P18" s="126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31</v>
      </c>
      <c r="M20" s="16" t="s">
        <v>24</v>
      </c>
      <c r="O20" s="144">
        <f>IF('Rekapitulace stavby'!$AN$19="","",'Rekapitulace stavby'!$AN$19)</f>
      </c>
      <c r="P20" s="126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26</v>
      </c>
      <c r="O21" s="144">
        <f>IF('Rekapitulace stavby'!$AN$20="","",'Rekapitulace stavby'!$AN$20)</f>
      </c>
      <c r="P21" s="126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32</v>
      </c>
      <c r="R23" s="20"/>
    </row>
    <row r="24" spans="2:18" s="75" customFormat="1" ht="15.75" customHeight="1">
      <c r="B24" s="76"/>
      <c r="E24" s="156"/>
      <c r="F24" s="176"/>
      <c r="G24" s="176"/>
      <c r="H24" s="176"/>
      <c r="I24" s="176"/>
      <c r="J24" s="176"/>
      <c r="K24" s="176"/>
      <c r="L24" s="176"/>
      <c r="R24" s="77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78" t="s">
        <v>86</v>
      </c>
      <c r="M27" s="139">
        <f>$N$88</f>
        <v>0</v>
      </c>
      <c r="N27" s="126"/>
      <c r="O27" s="126"/>
      <c r="P27" s="126"/>
      <c r="R27" s="20"/>
    </row>
    <row r="28" spans="2:18" s="6" customFormat="1" ht="15" customHeight="1">
      <c r="B28" s="19"/>
      <c r="D28" s="18" t="s">
        <v>87</v>
      </c>
      <c r="M28" s="139">
        <f>$N$94</f>
        <v>0</v>
      </c>
      <c r="N28" s="126"/>
      <c r="O28" s="126"/>
      <c r="P28" s="126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79" t="s">
        <v>35</v>
      </c>
      <c r="M30" s="177">
        <f>ROUND($M$27+$M$28,2)</f>
        <v>0</v>
      </c>
      <c r="N30" s="126"/>
      <c r="O30" s="126"/>
      <c r="P30" s="126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36</v>
      </c>
      <c r="E32" s="24" t="s">
        <v>37</v>
      </c>
      <c r="F32" s="25">
        <v>0.21</v>
      </c>
      <c r="G32" s="80" t="s">
        <v>38</v>
      </c>
      <c r="H32" s="175">
        <f>ROUND((SUM($BE$94:$BE$95)+SUM($BE$113:$BE$129)),2)</f>
        <v>0</v>
      </c>
      <c r="I32" s="126"/>
      <c r="J32" s="126"/>
      <c r="M32" s="175">
        <f>ROUND(ROUND((SUM($BE$94:$BE$95)+SUM($BE$113:$BE$129)),2)*$F$32,2)</f>
        <v>0</v>
      </c>
      <c r="N32" s="126"/>
      <c r="O32" s="126"/>
      <c r="P32" s="126"/>
      <c r="R32" s="20"/>
    </row>
    <row r="33" spans="2:18" s="6" customFormat="1" ht="15" customHeight="1">
      <c r="B33" s="19"/>
      <c r="E33" s="24" t="s">
        <v>39</v>
      </c>
      <c r="F33" s="25">
        <v>0.15</v>
      </c>
      <c r="G33" s="80" t="s">
        <v>38</v>
      </c>
      <c r="H33" s="175">
        <f>ROUND((SUM($BF$94:$BF$95)+SUM($BF$113:$BF$129)),2)</f>
        <v>0</v>
      </c>
      <c r="I33" s="126"/>
      <c r="J33" s="126"/>
      <c r="M33" s="175">
        <f>ROUND(ROUND((SUM($BF$94:$BF$95)+SUM($BF$113:$BF$129)),2)*$F$33,2)</f>
        <v>0</v>
      </c>
      <c r="N33" s="126"/>
      <c r="O33" s="126"/>
      <c r="P33" s="126"/>
      <c r="R33" s="20"/>
    </row>
    <row r="34" spans="2:18" s="6" customFormat="1" ht="15" customHeight="1" hidden="1">
      <c r="B34" s="19"/>
      <c r="E34" s="24" t="s">
        <v>40</v>
      </c>
      <c r="F34" s="25">
        <v>0.21</v>
      </c>
      <c r="G34" s="80" t="s">
        <v>38</v>
      </c>
      <c r="H34" s="175">
        <f>ROUND((SUM($BG$94:$BG$95)+SUM($BG$113:$BG$129)),2)</f>
        <v>0</v>
      </c>
      <c r="I34" s="126"/>
      <c r="J34" s="126"/>
      <c r="M34" s="175">
        <v>0</v>
      </c>
      <c r="N34" s="126"/>
      <c r="O34" s="126"/>
      <c r="P34" s="126"/>
      <c r="R34" s="20"/>
    </row>
    <row r="35" spans="2:18" s="6" customFormat="1" ht="15" customHeight="1" hidden="1">
      <c r="B35" s="19"/>
      <c r="E35" s="24" t="s">
        <v>41</v>
      </c>
      <c r="F35" s="25">
        <v>0.15</v>
      </c>
      <c r="G35" s="80" t="s">
        <v>38</v>
      </c>
      <c r="H35" s="175">
        <f>ROUND((SUM($BH$94:$BH$95)+SUM($BH$113:$BH$129)),2)</f>
        <v>0</v>
      </c>
      <c r="I35" s="126"/>
      <c r="J35" s="126"/>
      <c r="M35" s="175">
        <v>0</v>
      </c>
      <c r="N35" s="126"/>
      <c r="O35" s="126"/>
      <c r="P35" s="126"/>
      <c r="R35" s="20"/>
    </row>
    <row r="36" spans="2:18" s="6" customFormat="1" ht="15" customHeight="1" hidden="1">
      <c r="B36" s="19"/>
      <c r="E36" s="24" t="s">
        <v>42</v>
      </c>
      <c r="F36" s="25">
        <v>0</v>
      </c>
      <c r="G36" s="80" t="s">
        <v>38</v>
      </c>
      <c r="H36" s="175">
        <f>ROUND((SUM($BI$94:$BI$95)+SUM($BI$113:$BI$129)),2)</f>
        <v>0</v>
      </c>
      <c r="I36" s="126"/>
      <c r="J36" s="126"/>
      <c r="M36" s="175">
        <v>0</v>
      </c>
      <c r="N36" s="126"/>
      <c r="O36" s="126"/>
      <c r="P36" s="126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43</v>
      </c>
      <c r="E38" s="30"/>
      <c r="F38" s="30"/>
      <c r="G38" s="81" t="s">
        <v>44</v>
      </c>
      <c r="H38" s="31" t="s">
        <v>45</v>
      </c>
      <c r="I38" s="30"/>
      <c r="J38" s="30"/>
      <c r="K38" s="30"/>
      <c r="L38" s="150">
        <f>SUM($M$30:$M$36)</f>
        <v>0</v>
      </c>
      <c r="M38" s="137"/>
      <c r="N38" s="137"/>
      <c r="O38" s="137"/>
      <c r="P38" s="138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1" t="s">
        <v>88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13</v>
      </c>
      <c r="F78" s="169">
        <f>$F$6</f>
        <v>0</v>
      </c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R78" s="20"/>
    </row>
    <row r="79" spans="2:18" s="6" customFormat="1" ht="37.5" customHeight="1">
      <c r="B79" s="19"/>
      <c r="C79" s="49" t="s">
        <v>85</v>
      </c>
      <c r="F79" s="143" t="str">
        <f>$F$7</f>
        <v>Rybník Milčice- revitalizace náhonu a patka z lomového kamene </v>
      </c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18</v>
      </c>
      <c r="F81" s="14" t="str">
        <f>$F$9</f>
        <v>Milčice</v>
      </c>
      <c r="K81" s="16" t="s">
        <v>20</v>
      </c>
      <c r="M81" s="170">
        <f>IF($O$9="","",$O$9)</f>
      </c>
      <c r="N81" s="126"/>
      <c r="O81" s="126"/>
      <c r="P81" s="126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23</v>
      </c>
      <c r="F83" s="14" t="str">
        <f>$E$12</f>
        <v>Obec Milčice</v>
      </c>
      <c r="K83" s="16" t="s">
        <v>28</v>
      </c>
      <c r="M83" s="144" t="str">
        <f>$E$18</f>
        <v> </v>
      </c>
      <c r="N83" s="126"/>
      <c r="O83" s="126"/>
      <c r="P83" s="126"/>
      <c r="Q83" s="126"/>
      <c r="R83" s="20"/>
    </row>
    <row r="84" spans="2:18" s="6" customFormat="1" ht="15" customHeight="1">
      <c r="B84" s="19"/>
      <c r="C84" s="16" t="s">
        <v>27</v>
      </c>
      <c r="F84" s="14">
        <f>IF($E$15="","",$E$15)</f>
      </c>
      <c r="K84" s="16" t="s">
        <v>31</v>
      </c>
      <c r="M84" s="144" t="str">
        <f>$E$21</f>
        <v> </v>
      </c>
      <c r="N84" s="126"/>
      <c r="O84" s="126"/>
      <c r="P84" s="126"/>
      <c r="Q84" s="126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4" t="s">
        <v>89</v>
      </c>
      <c r="D86" s="128"/>
      <c r="E86" s="128"/>
      <c r="F86" s="128"/>
      <c r="G86" s="128"/>
      <c r="H86" s="28"/>
      <c r="I86" s="28"/>
      <c r="J86" s="28"/>
      <c r="K86" s="28"/>
      <c r="L86" s="28"/>
      <c r="M86" s="28"/>
      <c r="N86" s="174" t="s">
        <v>90</v>
      </c>
      <c r="O86" s="126"/>
      <c r="P86" s="126"/>
      <c r="Q86" s="126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91</v>
      </c>
      <c r="N88" s="125">
        <f>$N$113</f>
        <v>0</v>
      </c>
      <c r="O88" s="126"/>
      <c r="P88" s="126"/>
      <c r="Q88" s="126"/>
      <c r="R88" s="20"/>
      <c r="AU88" s="6" t="s">
        <v>92</v>
      </c>
    </row>
    <row r="89" spans="2:18" s="65" customFormat="1" ht="25.5" customHeight="1">
      <c r="B89" s="82"/>
      <c r="D89" s="83" t="s">
        <v>161</v>
      </c>
      <c r="N89" s="171">
        <f>$N$114</f>
        <v>0</v>
      </c>
      <c r="O89" s="172"/>
      <c r="P89" s="172"/>
      <c r="Q89" s="172"/>
      <c r="R89" s="84"/>
    </row>
    <row r="90" spans="2:18" s="78" customFormat="1" ht="21" customHeight="1">
      <c r="B90" s="85"/>
      <c r="D90" s="86" t="s">
        <v>93</v>
      </c>
      <c r="N90" s="173">
        <f>$N$115</f>
        <v>0</v>
      </c>
      <c r="O90" s="172"/>
      <c r="P90" s="172"/>
      <c r="Q90" s="172"/>
      <c r="R90" s="87"/>
    </row>
    <row r="91" spans="2:18" s="78" customFormat="1" ht="21" customHeight="1">
      <c r="B91" s="85"/>
      <c r="D91" s="86" t="s">
        <v>94</v>
      </c>
      <c r="N91" s="173">
        <f>$N$116</f>
        <v>0</v>
      </c>
      <c r="O91" s="172"/>
      <c r="P91" s="172"/>
      <c r="Q91" s="172"/>
      <c r="R91" s="87"/>
    </row>
    <row r="92" spans="2:18" s="78" customFormat="1" ht="21" customHeight="1">
      <c r="B92" s="85"/>
      <c r="D92" s="86" t="s">
        <v>159</v>
      </c>
      <c r="N92" s="173">
        <f>$N$128</f>
        <v>0</v>
      </c>
      <c r="O92" s="172"/>
      <c r="P92" s="172"/>
      <c r="Q92" s="172"/>
      <c r="R92" s="87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95</v>
      </c>
      <c r="N94" s="125">
        <v>0</v>
      </c>
      <c r="O94" s="126"/>
      <c r="P94" s="126"/>
      <c r="Q94" s="126"/>
      <c r="R94" s="20"/>
      <c r="T94" s="88"/>
      <c r="U94" s="89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4" t="s">
        <v>81</v>
      </c>
      <c r="D96" s="28"/>
      <c r="E96" s="28"/>
      <c r="F96" s="28"/>
      <c r="G96" s="28"/>
      <c r="H96" s="28"/>
      <c r="I96" s="28"/>
      <c r="J96" s="28"/>
      <c r="K96" s="28"/>
      <c r="L96" s="127">
        <f>ROUND(SUM($N$88+$N$94),2)</f>
        <v>0</v>
      </c>
      <c r="M96" s="128"/>
      <c r="N96" s="128"/>
      <c r="O96" s="128"/>
      <c r="P96" s="128"/>
      <c r="Q96" s="128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51" t="s">
        <v>96</v>
      </c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13</v>
      </c>
      <c r="F104" s="169">
        <f>$F$6</f>
        <v>0</v>
      </c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R104" s="20"/>
    </row>
    <row r="105" spans="2:18" s="6" customFormat="1" ht="37.5" customHeight="1">
      <c r="B105" s="19"/>
      <c r="C105" s="49" t="s">
        <v>85</v>
      </c>
      <c r="F105" s="143" t="str">
        <f>$F$7</f>
        <v>Rybník Milčice- revitalizace náhonu a patka z lomového kamene </v>
      </c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18</v>
      </c>
      <c r="F107" s="14" t="str">
        <f>$F$9</f>
        <v>Milčice</v>
      </c>
      <c r="K107" s="16" t="s">
        <v>20</v>
      </c>
      <c r="M107" s="170">
        <f>IF($O$9="","",$O$9)</f>
      </c>
      <c r="N107" s="126"/>
      <c r="O107" s="126"/>
      <c r="P107" s="126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23</v>
      </c>
      <c r="F109" s="14" t="str">
        <f>$E$12</f>
        <v>Obec Milčice</v>
      </c>
      <c r="K109" s="16" t="s">
        <v>28</v>
      </c>
      <c r="M109" s="144" t="str">
        <f>$E$18</f>
        <v> </v>
      </c>
      <c r="N109" s="126"/>
      <c r="O109" s="126"/>
      <c r="P109" s="126"/>
      <c r="Q109" s="126"/>
      <c r="R109" s="20"/>
    </row>
    <row r="110" spans="2:18" s="6" customFormat="1" ht="15" customHeight="1">
      <c r="B110" s="19"/>
      <c r="C110" s="16" t="s">
        <v>27</v>
      </c>
      <c r="F110" s="14">
        <f>IF($E$15="","",$E$15)</f>
      </c>
      <c r="K110" s="16" t="s">
        <v>31</v>
      </c>
      <c r="M110" s="144" t="str">
        <f>$E$21</f>
        <v> </v>
      </c>
      <c r="N110" s="126"/>
      <c r="O110" s="126"/>
      <c r="P110" s="126"/>
      <c r="Q110" s="126"/>
      <c r="R110" s="20"/>
    </row>
    <row r="111" spans="2:18" s="6" customFormat="1" ht="11.25" customHeight="1">
      <c r="B111" s="19"/>
      <c r="R111" s="20"/>
    </row>
    <row r="112" spans="2:27" s="90" customFormat="1" ht="30" customHeight="1">
      <c r="B112" s="91"/>
      <c r="C112" s="92" t="s">
        <v>97</v>
      </c>
      <c r="D112" s="93" t="s">
        <v>98</v>
      </c>
      <c r="E112" s="93" t="s">
        <v>54</v>
      </c>
      <c r="F112" s="162" t="s">
        <v>99</v>
      </c>
      <c r="G112" s="163"/>
      <c r="H112" s="163"/>
      <c r="I112" s="163"/>
      <c r="J112" s="93" t="s">
        <v>100</v>
      </c>
      <c r="K112" s="93" t="s">
        <v>101</v>
      </c>
      <c r="L112" s="162" t="s">
        <v>102</v>
      </c>
      <c r="M112" s="163"/>
      <c r="N112" s="162" t="s">
        <v>103</v>
      </c>
      <c r="O112" s="163"/>
      <c r="P112" s="163"/>
      <c r="Q112" s="164"/>
      <c r="R112" s="94"/>
      <c r="T112" s="55" t="s">
        <v>104</v>
      </c>
      <c r="U112" s="56" t="s">
        <v>36</v>
      </c>
      <c r="V112" s="56" t="s">
        <v>105</v>
      </c>
      <c r="W112" s="56" t="s">
        <v>106</v>
      </c>
      <c r="X112" s="56" t="s">
        <v>107</v>
      </c>
      <c r="Y112" s="56" t="s">
        <v>108</v>
      </c>
      <c r="Z112" s="56" t="s">
        <v>109</v>
      </c>
      <c r="AA112" s="57" t="s">
        <v>110</v>
      </c>
    </row>
    <row r="113" spans="2:63" s="6" customFormat="1" ht="30" customHeight="1">
      <c r="B113" s="19"/>
      <c r="C113" s="60" t="s">
        <v>86</v>
      </c>
      <c r="N113" s="158">
        <f>N114</f>
        <v>0</v>
      </c>
      <c r="O113" s="126"/>
      <c r="P113" s="126"/>
      <c r="Q113" s="126"/>
      <c r="R113" s="20"/>
      <c r="T113" s="59"/>
      <c r="U113" s="33"/>
      <c r="V113" s="33"/>
      <c r="W113" s="95" t="e">
        <f>$W$114</f>
        <v>#REF!</v>
      </c>
      <c r="X113" s="33"/>
      <c r="Y113" s="95" t="e">
        <f>$Y$114</f>
        <v>#REF!</v>
      </c>
      <c r="Z113" s="33"/>
      <c r="AA113" s="96" t="e">
        <f>$AA$114</f>
        <v>#REF!</v>
      </c>
      <c r="AT113" s="6" t="s">
        <v>71</v>
      </c>
      <c r="AU113" s="6" t="s">
        <v>92</v>
      </c>
      <c r="BK113" s="97" t="e">
        <f>$BK$114</f>
        <v>#REF!</v>
      </c>
    </row>
    <row r="114" spans="2:63" s="98" customFormat="1" ht="37.5" customHeight="1">
      <c r="B114" s="99"/>
      <c r="D114" s="100" t="s">
        <v>161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59">
        <f>N115</f>
        <v>0</v>
      </c>
      <c r="O114" s="160"/>
      <c r="P114" s="160"/>
      <c r="Q114" s="160"/>
      <c r="R114" s="102"/>
      <c r="T114" s="103"/>
      <c r="W114" s="104" t="e">
        <f>$W$115+$W$116+#REF!+$W$128</f>
        <v>#REF!</v>
      </c>
      <c r="Y114" s="104" t="e">
        <f>$Y$115+$Y$116+#REF!+$Y$128</f>
        <v>#REF!</v>
      </c>
      <c r="AA114" s="105" t="e">
        <f>$AA$115+$AA$116+#REF!+$AA$128</f>
        <v>#REF!</v>
      </c>
      <c r="AR114" s="101" t="s">
        <v>17</v>
      </c>
      <c r="AT114" s="101" t="s">
        <v>71</v>
      </c>
      <c r="AU114" s="101" t="s">
        <v>72</v>
      </c>
      <c r="AY114" s="101" t="s">
        <v>111</v>
      </c>
      <c r="BK114" s="106" t="e">
        <f>$BK$115+$BK$116+#REF!+$BK$128</f>
        <v>#REF!</v>
      </c>
    </row>
    <row r="115" spans="2:63" s="98" customFormat="1" ht="21" customHeight="1">
      <c r="B115" s="99"/>
      <c r="D115" s="107" t="s">
        <v>93</v>
      </c>
      <c r="E115" s="107"/>
      <c r="F115" s="107"/>
      <c r="G115" s="107"/>
      <c r="H115" s="107"/>
      <c r="I115" s="107"/>
      <c r="J115" s="107"/>
      <c r="K115" s="107"/>
      <c r="L115" s="107"/>
      <c r="M115" s="107"/>
      <c r="N115" s="161">
        <f>N116+N128</f>
        <v>0</v>
      </c>
      <c r="O115" s="160"/>
      <c r="P115" s="160"/>
      <c r="Q115" s="160"/>
      <c r="R115" s="102"/>
      <c r="T115" s="103"/>
      <c r="W115" s="104">
        <v>0</v>
      </c>
      <c r="Y115" s="104">
        <v>0</v>
      </c>
      <c r="AA115" s="105">
        <v>0</v>
      </c>
      <c r="AR115" s="101" t="s">
        <v>17</v>
      </c>
      <c r="AT115" s="101" t="s">
        <v>71</v>
      </c>
      <c r="AU115" s="101" t="s">
        <v>17</v>
      </c>
      <c r="AY115" s="101" t="s">
        <v>111</v>
      </c>
      <c r="BK115" s="106">
        <v>0</v>
      </c>
    </row>
    <row r="116" spans="2:63" s="98" customFormat="1" ht="21" customHeight="1">
      <c r="B116" s="99"/>
      <c r="D116" s="107" t="s">
        <v>94</v>
      </c>
      <c r="E116" s="107"/>
      <c r="F116" s="107"/>
      <c r="G116" s="107"/>
      <c r="H116" s="107"/>
      <c r="I116" s="107"/>
      <c r="J116" s="107"/>
      <c r="K116" s="107"/>
      <c r="L116" s="107"/>
      <c r="M116" s="107"/>
      <c r="N116" s="161">
        <f>$BK$116</f>
        <v>0</v>
      </c>
      <c r="O116" s="160"/>
      <c r="P116" s="160"/>
      <c r="Q116" s="160"/>
      <c r="R116" s="102"/>
      <c r="T116" s="103"/>
      <c r="W116" s="104">
        <f>SUM($W$117:$W$127)</f>
        <v>72.60000000000001</v>
      </c>
      <c r="Y116" s="104">
        <f>SUM($Y$117:$Y$127)</f>
        <v>0</v>
      </c>
      <c r="AA116" s="105">
        <f>SUM($AA$117:$AA$127)</f>
        <v>0</v>
      </c>
      <c r="AR116" s="101" t="s">
        <v>17</v>
      </c>
      <c r="AT116" s="101" t="s">
        <v>71</v>
      </c>
      <c r="AU116" s="101" t="s">
        <v>17</v>
      </c>
      <c r="AY116" s="101" t="s">
        <v>111</v>
      </c>
      <c r="BK116" s="106">
        <f>SUM($BK$117:$BK$127)</f>
        <v>0</v>
      </c>
    </row>
    <row r="117" spans="2:65" s="6" customFormat="1" ht="27" customHeight="1">
      <c r="B117" s="19"/>
      <c r="C117" s="108" t="s">
        <v>17</v>
      </c>
      <c r="D117" s="108" t="s">
        <v>112</v>
      </c>
      <c r="E117" s="109" t="s">
        <v>113</v>
      </c>
      <c r="F117" s="165" t="s">
        <v>114</v>
      </c>
      <c r="G117" s="166"/>
      <c r="H117" s="166"/>
      <c r="I117" s="166"/>
      <c r="J117" s="110" t="s">
        <v>115</v>
      </c>
      <c r="K117" s="111">
        <v>550</v>
      </c>
      <c r="L117" s="167"/>
      <c r="M117" s="166"/>
      <c r="N117" s="167">
        <f>ROUND($L$117*$K$117,2)</f>
        <v>0</v>
      </c>
      <c r="O117" s="166"/>
      <c r="P117" s="166"/>
      <c r="Q117" s="166"/>
      <c r="R117" s="20"/>
      <c r="T117" s="112"/>
      <c r="U117" s="26" t="s">
        <v>37</v>
      </c>
      <c r="V117" s="113">
        <v>0.132</v>
      </c>
      <c r="W117" s="113">
        <f>$V$117*$K$117</f>
        <v>72.60000000000001</v>
      </c>
      <c r="X117" s="113">
        <v>0</v>
      </c>
      <c r="Y117" s="113">
        <f>$X$117*$K$117</f>
        <v>0</v>
      </c>
      <c r="Z117" s="113">
        <v>0</v>
      </c>
      <c r="AA117" s="114">
        <f>$Z$117*$K$117</f>
        <v>0</v>
      </c>
      <c r="AR117" s="6" t="s">
        <v>116</v>
      </c>
      <c r="AT117" s="6" t="s">
        <v>112</v>
      </c>
      <c r="AU117" s="6" t="s">
        <v>83</v>
      </c>
      <c r="AY117" s="6" t="s">
        <v>111</v>
      </c>
      <c r="BE117" s="115">
        <f>IF($U$117="základní",$N$117,0)</f>
        <v>0</v>
      </c>
      <c r="BF117" s="115">
        <f>IF($U$117="snížená",$N$117,0)</f>
        <v>0</v>
      </c>
      <c r="BG117" s="115">
        <f>IF($U$117="zákl. přenesená",$N$117,0)</f>
        <v>0</v>
      </c>
      <c r="BH117" s="115">
        <f>IF($U$117="sníž. přenesená",$N$117,0)</f>
        <v>0</v>
      </c>
      <c r="BI117" s="115">
        <f>IF($U$117="nulová",$N$117,0)</f>
        <v>0</v>
      </c>
      <c r="BJ117" s="6" t="s">
        <v>17</v>
      </c>
      <c r="BK117" s="115">
        <f>ROUND($L$117*$K$117,2)</f>
        <v>0</v>
      </c>
      <c r="BL117" s="6" t="s">
        <v>116</v>
      </c>
      <c r="BM117" s="6" t="s">
        <v>117</v>
      </c>
    </row>
    <row r="118" spans="2:65" s="6" customFormat="1" ht="27" customHeight="1">
      <c r="B118" s="19"/>
      <c r="C118" s="108" t="s">
        <v>83</v>
      </c>
      <c r="D118" s="108" t="s">
        <v>112</v>
      </c>
      <c r="E118" s="109" t="s">
        <v>118</v>
      </c>
      <c r="F118" s="165" t="s">
        <v>119</v>
      </c>
      <c r="G118" s="166"/>
      <c r="H118" s="166"/>
      <c r="I118" s="166"/>
      <c r="J118" s="110" t="s">
        <v>120</v>
      </c>
      <c r="K118" s="111">
        <v>127.8</v>
      </c>
      <c r="L118" s="167"/>
      <c r="M118" s="166"/>
      <c r="N118" s="167">
        <f>ROUND($L$118*$K$118,2)</f>
        <v>0</v>
      </c>
      <c r="O118" s="166"/>
      <c r="P118" s="166"/>
      <c r="Q118" s="166"/>
      <c r="R118" s="20"/>
      <c r="T118" s="112"/>
      <c r="U118" s="26" t="s">
        <v>37</v>
      </c>
      <c r="V118" s="113">
        <v>0</v>
      </c>
      <c r="W118" s="113">
        <f>$V$118*$K$118</f>
        <v>0</v>
      </c>
      <c r="X118" s="113">
        <v>0</v>
      </c>
      <c r="Y118" s="113">
        <f>$X$118*$K$118</f>
        <v>0</v>
      </c>
      <c r="Z118" s="113">
        <v>0</v>
      </c>
      <c r="AA118" s="114">
        <f>$Z$118*$K$118</f>
        <v>0</v>
      </c>
      <c r="AR118" s="6" t="s">
        <v>116</v>
      </c>
      <c r="AT118" s="6" t="s">
        <v>112</v>
      </c>
      <c r="AU118" s="6" t="s">
        <v>83</v>
      </c>
      <c r="AY118" s="6" t="s">
        <v>111</v>
      </c>
      <c r="BE118" s="115">
        <f>IF($U$118="základní",$N$118,0)</f>
        <v>0</v>
      </c>
      <c r="BF118" s="115">
        <f>IF($U$118="snížená",$N$118,0)</f>
        <v>0</v>
      </c>
      <c r="BG118" s="115">
        <f>IF($U$118="zákl. přenesená",$N$118,0)</f>
        <v>0</v>
      </c>
      <c r="BH118" s="115">
        <f>IF($U$118="sníž. přenesená",$N$118,0)</f>
        <v>0</v>
      </c>
      <c r="BI118" s="115">
        <f>IF($U$118="nulová",$N$118,0)</f>
        <v>0</v>
      </c>
      <c r="BJ118" s="6" t="s">
        <v>17</v>
      </c>
      <c r="BK118" s="115">
        <f>ROUND($L$118*$K$118,2)</f>
        <v>0</v>
      </c>
      <c r="BL118" s="6" t="s">
        <v>116</v>
      </c>
      <c r="BM118" s="6" t="s">
        <v>17</v>
      </c>
    </row>
    <row r="119" spans="2:65" s="6" customFormat="1" ht="27" customHeight="1">
      <c r="B119" s="19"/>
      <c r="C119" s="108" t="s">
        <v>121</v>
      </c>
      <c r="D119" s="108" t="s">
        <v>112</v>
      </c>
      <c r="E119" s="109" t="s">
        <v>122</v>
      </c>
      <c r="F119" s="165" t="s">
        <v>123</v>
      </c>
      <c r="G119" s="166"/>
      <c r="H119" s="166"/>
      <c r="I119" s="166"/>
      <c r="J119" s="110" t="s">
        <v>120</v>
      </c>
      <c r="K119" s="111">
        <v>729</v>
      </c>
      <c r="L119" s="167"/>
      <c r="M119" s="166"/>
      <c r="N119" s="167">
        <f>ROUND($L$119*$K$119,2)</f>
        <v>0</v>
      </c>
      <c r="O119" s="166"/>
      <c r="P119" s="166"/>
      <c r="Q119" s="166"/>
      <c r="R119" s="20"/>
      <c r="T119" s="112"/>
      <c r="U119" s="26" t="s">
        <v>37</v>
      </c>
      <c r="V119" s="113">
        <v>0</v>
      </c>
      <c r="W119" s="113">
        <f>$V$119*$K$119</f>
        <v>0</v>
      </c>
      <c r="X119" s="113">
        <v>0</v>
      </c>
      <c r="Y119" s="113">
        <f>$X$119*$K$119</f>
        <v>0</v>
      </c>
      <c r="Z119" s="113">
        <v>0</v>
      </c>
      <c r="AA119" s="114">
        <f>$Z$119*$K$119</f>
        <v>0</v>
      </c>
      <c r="AR119" s="6" t="s">
        <v>116</v>
      </c>
      <c r="AT119" s="6" t="s">
        <v>112</v>
      </c>
      <c r="AU119" s="6" t="s">
        <v>83</v>
      </c>
      <c r="AY119" s="6" t="s">
        <v>111</v>
      </c>
      <c r="BE119" s="115">
        <f>IF($U$119="základní",$N$119,0)</f>
        <v>0</v>
      </c>
      <c r="BF119" s="115">
        <f>IF($U$119="snížená",$N$119,0)</f>
        <v>0</v>
      </c>
      <c r="BG119" s="115">
        <f>IF($U$119="zákl. přenesená",$N$119,0)</f>
        <v>0</v>
      </c>
      <c r="BH119" s="115">
        <f>IF($U$119="sníž. přenesená",$N$119,0)</f>
        <v>0</v>
      </c>
      <c r="BI119" s="115">
        <f>IF($U$119="nulová",$N$119,0)</f>
        <v>0</v>
      </c>
      <c r="BJ119" s="6" t="s">
        <v>17</v>
      </c>
      <c r="BK119" s="115">
        <f>ROUND($L$119*$K$119,2)</f>
        <v>0</v>
      </c>
      <c r="BL119" s="6" t="s">
        <v>116</v>
      </c>
      <c r="BM119" s="6" t="s">
        <v>83</v>
      </c>
    </row>
    <row r="120" spans="2:65" s="6" customFormat="1" ht="27" customHeight="1">
      <c r="B120" s="19"/>
      <c r="C120" s="108" t="s">
        <v>116</v>
      </c>
      <c r="D120" s="108" t="s">
        <v>112</v>
      </c>
      <c r="E120" s="109" t="s">
        <v>124</v>
      </c>
      <c r="F120" s="165" t="s">
        <v>125</v>
      </c>
      <c r="G120" s="166"/>
      <c r="H120" s="166"/>
      <c r="I120" s="166"/>
      <c r="J120" s="110" t="s">
        <v>120</v>
      </c>
      <c r="K120" s="111">
        <v>729</v>
      </c>
      <c r="L120" s="167"/>
      <c r="M120" s="166"/>
      <c r="N120" s="167">
        <f>ROUND($L$120*$K$120,2)</f>
        <v>0</v>
      </c>
      <c r="O120" s="166"/>
      <c r="P120" s="166"/>
      <c r="Q120" s="166"/>
      <c r="R120" s="20"/>
      <c r="T120" s="112"/>
      <c r="U120" s="26" t="s">
        <v>37</v>
      </c>
      <c r="V120" s="113">
        <v>0</v>
      </c>
      <c r="W120" s="113">
        <f>$V$120*$K$120</f>
        <v>0</v>
      </c>
      <c r="X120" s="113">
        <v>0</v>
      </c>
      <c r="Y120" s="113">
        <f>$X$120*$K$120</f>
        <v>0</v>
      </c>
      <c r="Z120" s="113">
        <v>0</v>
      </c>
      <c r="AA120" s="114">
        <f>$Z$120*$K$120</f>
        <v>0</v>
      </c>
      <c r="AR120" s="6" t="s">
        <v>116</v>
      </c>
      <c r="AT120" s="6" t="s">
        <v>112</v>
      </c>
      <c r="AU120" s="6" t="s">
        <v>83</v>
      </c>
      <c r="AY120" s="6" t="s">
        <v>111</v>
      </c>
      <c r="BE120" s="115">
        <f>IF($U$120="základní",$N$120,0)</f>
        <v>0</v>
      </c>
      <c r="BF120" s="115">
        <f>IF($U$120="snížená",$N$120,0)</f>
        <v>0</v>
      </c>
      <c r="BG120" s="115">
        <f>IF($U$120="zákl. přenesená",$N$120,0)</f>
        <v>0</v>
      </c>
      <c r="BH120" s="115">
        <f>IF($U$120="sníž. přenesená",$N$120,0)</f>
        <v>0</v>
      </c>
      <c r="BI120" s="115">
        <f>IF($U$120="nulová",$N$120,0)</f>
        <v>0</v>
      </c>
      <c r="BJ120" s="6" t="s">
        <v>17</v>
      </c>
      <c r="BK120" s="115">
        <f>ROUND($L$120*$K$120,2)</f>
        <v>0</v>
      </c>
      <c r="BL120" s="6" t="s">
        <v>116</v>
      </c>
      <c r="BM120" s="6" t="s">
        <v>121</v>
      </c>
    </row>
    <row r="121" spans="2:65" s="6" customFormat="1" ht="27" customHeight="1">
      <c r="B121" s="19"/>
      <c r="C121" s="108" t="s">
        <v>126</v>
      </c>
      <c r="D121" s="108" t="s">
        <v>112</v>
      </c>
      <c r="E121" s="109" t="s">
        <v>127</v>
      </c>
      <c r="F121" s="165" t="s">
        <v>128</v>
      </c>
      <c r="G121" s="166"/>
      <c r="H121" s="166"/>
      <c r="I121" s="166"/>
      <c r="J121" s="110" t="s">
        <v>120</v>
      </c>
      <c r="K121" s="111">
        <v>479</v>
      </c>
      <c r="L121" s="167"/>
      <c r="M121" s="166"/>
      <c r="N121" s="167">
        <f>ROUND($L$121*$K$121,2)</f>
        <v>0</v>
      </c>
      <c r="O121" s="166"/>
      <c r="P121" s="166"/>
      <c r="Q121" s="166"/>
      <c r="R121" s="20"/>
      <c r="T121" s="112"/>
      <c r="U121" s="26" t="s">
        <v>37</v>
      </c>
      <c r="V121" s="113">
        <v>0</v>
      </c>
      <c r="W121" s="113">
        <f>$V$121*$K$121</f>
        <v>0</v>
      </c>
      <c r="X121" s="113">
        <v>0</v>
      </c>
      <c r="Y121" s="113">
        <f>$X$121*$K$121</f>
        <v>0</v>
      </c>
      <c r="Z121" s="113">
        <v>0</v>
      </c>
      <c r="AA121" s="114">
        <f>$Z$121*$K$121</f>
        <v>0</v>
      </c>
      <c r="AR121" s="6" t="s">
        <v>116</v>
      </c>
      <c r="AT121" s="6" t="s">
        <v>112</v>
      </c>
      <c r="AU121" s="6" t="s">
        <v>83</v>
      </c>
      <c r="AY121" s="6" t="s">
        <v>111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6" t="s">
        <v>17</v>
      </c>
      <c r="BK121" s="115">
        <f>ROUND($L$121*$K$121,2)</f>
        <v>0</v>
      </c>
      <c r="BL121" s="6" t="s">
        <v>116</v>
      </c>
      <c r="BM121" s="6" t="s">
        <v>129</v>
      </c>
    </row>
    <row r="122" spans="2:65" s="6" customFormat="1" ht="27" customHeight="1">
      <c r="B122" s="19"/>
      <c r="C122" s="108" t="s">
        <v>130</v>
      </c>
      <c r="D122" s="108" t="s">
        <v>112</v>
      </c>
      <c r="E122" s="109" t="s">
        <v>131</v>
      </c>
      <c r="F122" s="165" t="s">
        <v>132</v>
      </c>
      <c r="G122" s="166"/>
      <c r="H122" s="166"/>
      <c r="I122" s="166"/>
      <c r="J122" s="110" t="s">
        <v>120</v>
      </c>
      <c r="K122" s="111">
        <v>479</v>
      </c>
      <c r="L122" s="167"/>
      <c r="M122" s="166"/>
      <c r="N122" s="167">
        <f>ROUND($L$122*$K$122,2)</f>
        <v>0</v>
      </c>
      <c r="O122" s="166"/>
      <c r="P122" s="166"/>
      <c r="Q122" s="166"/>
      <c r="R122" s="20"/>
      <c r="T122" s="112"/>
      <c r="U122" s="26" t="s">
        <v>37</v>
      </c>
      <c r="V122" s="113">
        <v>0</v>
      </c>
      <c r="W122" s="113">
        <f>$V$122*$K$122</f>
        <v>0</v>
      </c>
      <c r="X122" s="113">
        <v>0</v>
      </c>
      <c r="Y122" s="113">
        <f>$X$122*$K$122</f>
        <v>0</v>
      </c>
      <c r="Z122" s="113">
        <v>0</v>
      </c>
      <c r="AA122" s="114">
        <f>$Z$122*$K$122</f>
        <v>0</v>
      </c>
      <c r="AR122" s="6" t="s">
        <v>116</v>
      </c>
      <c r="AT122" s="6" t="s">
        <v>112</v>
      </c>
      <c r="AU122" s="6" t="s">
        <v>83</v>
      </c>
      <c r="AY122" s="6" t="s">
        <v>111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6" t="s">
        <v>17</v>
      </c>
      <c r="BK122" s="115">
        <f>ROUND($L$122*$K$122,2)</f>
        <v>0</v>
      </c>
      <c r="BL122" s="6" t="s">
        <v>116</v>
      </c>
      <c r="BM122" s="6" t="s">
        <v>126</v>
      </c>
    </row>
    <row r="123" spans="2:65" s="6" customFormat="1" ht="15.75" customHeight="1">
      <c r="B123" s="19"/>
      <c r="C123" s="108" t="s">
        <v>133</v>
      </c>
      <c r="D123" s="108" t="s">
        <v>112</v>
      </c>
      <c r="E123" s="109" t="s">
        <v>134</v>
      </c>
      <c r="F123" s="165" t="s">
        <v>135</v>
      </c>
      <c r="G123" s="166"/>
      <c r="H123" s="166"/>
      <c r="I123" s="166"/>
      <c r="J123" s="110" t="s">
        <v>120</v>
      </c>
      <c r="K123" s="111">
        <v>250</v>
      </c>
      <c r="L123" s="167"/>
      <c r="M123" s="166"/>
      <c r="N123" s="167">
        <f>ROUND($L$123*$K$123,2)</f>
        <v>0</v>
      </c>
      <c r="O123" s="166"/>
      <c r="P123" s="166"/>
      <c r="Q123" s="166"/>
      <c r="R123" s="20"/>
      <c r="T123" s="112"/>
      <c r="U123" s="26" t="s">
        <v>37</v>
      </c>
      <c r="V123" s="113">
        <v>0</v>
      </c>
      <c r="W123" s="113">
        <f>$V$123*$K$123</f>
        <v>0</v>
      </c>
      <c r="X123" s="113">
        <v>0</v>
      </c>
      <c r="Y123" s="113">
        <f>$X$123*$K$123</f>
        <v>0</v>
      </c>
      <c r="Z123" s="113">
        <v>0</v>
      </c>
      <c r="AA123" s="114">
        <f>$Z$123*$K$123</f>
        <v>0</v>
      </c>
      <c r="AR123" s="6" t="s">
        <v>116</v>
      </c>
      <c r="AT123" s="6" t="s">
        <v>112</v>
      </c>
      <c r="AU123" s="6" t="s">
        <v>83</v>
      </c>
      <c r="AY123" s="6" t="s">
        <v>111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6" t="s">
        <v>17</v>
      </c>
      <c r="BK123" s="115">
        <f>ROUND($L$123*$K$123,2)</f>
        <v>0</v>
      </c>
      <c r="BL123" s="6" t="s">
        <v>116</v>
      </c>
      <c r="BM123" s="6" t="s">
        <v>130</v>
      </c>
    </row>
    <row r="124" spans="2:65" s="6" customFormat="1" ht="27" customHeight="1">
      <c r="B124" s="19"/>
      <c r="C124" s="108" t="s">
        <v>136</v>
      </c>
      <c r="D124" s="108" t="s">
        <v>112</v>
      </c>
      <c r="E124" s="109" t="s">
        <v>137</v>
      </c>
      <c r="F124" s="165" t="s">
        <v>138</v>
      </c>
      <c r="G124" s="166"/>
      <c r="H124" s="166"/>
      <c r="I124" s="166"/>
      <c r="J124" s="110" t="s">
        <v>120</v>
      </c>
      <c r="K124" s="111">
        <v>479</v>
      </c>
      <c r="L124" s="167"/>
      <c r="M124" s="166"/>
      <c r="N124" s="167">
        <f>ROUND($L$124*$K$124,2)</f>
        <v>0</v>
      </c>
      <c r="O124" s="166"/>
      <c r="P124" s="166"/>
      <c r="Q124" s="166"/>
      <c r="R124" s="20"/>
      <c r="T124" s="112"/>
      <c r="U124" s="26" t="s">
        <v>37</v>
      </c>
      <c r="V124" s="113">
        <v>0</v>
      </c>
      <c r="W124" s="113">
        <f>$V$124*$K$124</f>
        <v>0</v>
      </c>
      <c r="X124" s="113">
        <v>0</v>
      </c>
      <c r="Y124" s="113">
        <f>$X$124*$K$124</f>
        <v>0</v>
      </c>
      <c r="Z124" s="113">
        <v>0</v>
      </c>
      <c r="AA124" s="114">
        <f>$Z$124*$K$124</f>
        <v>0</v>
      </c>
      <c r="AR124" s="6" t="s">
        <v>116</v>
      </c>
      <c r="AT124" s="6" t="s">
        <v>112</v>
      </c>
      <c r="AU124" s="6" t="s">
        <v>83</v>
      </c>
      <c r="AY124" s="6" t="s">
        <v>111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6" t="s">
        <v>17</v>
      </c>
      <c r="BK124" s="115">
        <f>ROUND($L$124*$K$124,2)</f>
        <v>0</v>
      </c>
      <c r="BL124" s="6" t="s">
        <v>116</v>
      </c>
      <c r="BM124" s="6" t="s">
        <v>133</v>
      </c>
    </row>
    <row r="125" spans="2:65" s="6" customFormat="1" ht="15.75" customHeight="1">
      <c r="B125" s="19"/>
      <c r="C125" s="108" t="s">
        <v>139</v>
      </c>
      <c r="D125" s="108" t="s">
        <v>112</v>
      </c>
      <c r="E125" s="109" t="s">
        <v>140</v>
      </c>
      <c r="F125" s="165" t="s">
        <v>141</v>
      </c>
      <c r="G125" s="166"/>
      <c r="H125" s="166"/>
      <c r="I125" s="166"/>
      <c r="J125" s="110" t="s">
        <v>120</v>
      </c>
      <c r="K125" s="111">
        <v>166</v>
      </c>
      <c r="L125" s="167"/>
      <c r="M125" s="166"/>
      <c r="N125" s="167">
        <f>ROUND($L$125*$K$125,2)</f>
        <v>0</v>
      </c>
      <c r="O125" s="166"/>
      <c r="P125" s="166"/>
      <c r="Q125" s="166"/>
      <c r="R125" s="20"/>
      <c r="T125" s="112"/>
      <c r="U125" s="26" t="s">
        <v>37</v>
      </c>
      <c r="V125" s="113">
        <v>0</v>
      </c>
      <c r="W125" s="113">
        <f>$V$125*$K$125</f>
        <v>0</v>
      </c>
      <c r="X125" s="113">
        <v>0</v>
      </c>
      <c r="Y125" s="113">
        <f>$X$125*$K$125</f>
        <v>0</v>
      </c>
      <c r="Z125" s="113">
        <v>0</v>
      </c>
      <c r="AA125" s="114">
        <f>$Z$125*$K$125</f>
        <v>0</v>
      </c>
      <c r="AR125" s="6" t="s">
        <v>116</v>
      </c>
      <c r="AT125" s="6" t="s">
        <v>112</v>
      </c>
      <c r="AU125" s="6" t="s">
        <v>83</v>
      </c>
      <c r="AY125" s="6" t="s">
        <v>111</v>
      </c>
      <c r="BE125" s="115">
        <f>IF($U$125="základní",$N$125,0)</f>
        <v>0</v>
      </c>
      <c r="BF125" s="115">
        <f>IF($U$125="snížená",$N$125,0)</f>
        <v>0</v>
      </c>
      <c r="BG125" s="115">
        <f>IF($U$125="zákl. přenesená",$N$125,0)</f>
        <v>0</v>
      </c>
      <c r="BH125" s="115">
        <f>IF($U$125="sníž. přenesená",$N$125,0)</f>
        <v>0</v>
      </c>
      <c r="BI125" s="115">
        <f>IF($U$125="nulová",$N$125,0)</f>
        <v>0</v>
      </c>
      <c r="BJ125" s="6" t="s">
        <v>17</v>
      </c>
      <c r="BK125" s="115">
        <f>ROUND($L$125*$K$125,2)</f>
        <v>0</v>
      </c>
      <c r="BL125" s="6" t="s">
        <v>116</v>
      </c>
      <c r="BM125" s="6" t="s">
        <v>142</v>
      </c>
    </row>
    <row r="126" spans="2:65" s="6" customFormat="1" ht="15.75" customHeight="1">
      <c r="B126" s="19"/>
      <c r="C126" s="108" t="s">
        <v>21</v>
      </c>
      <c r="D126" s="108" t="s">
        <v>112</v>
      </c>
      <c r="E126" s="109" t="s">
        <v>143</v>
      </c>
      <c r="F126" s="165" t="s">
        <v>144</v>
      </c>
      <c r="G126" s="166"/>
      <c r="H126" s="166"/>
      <c r="I126" s="166"/>
      <c r="J126" s="110" t="s">
        <v>115</v>
      </c>
      <c r="K126" s="111">
        <v>863</v>
      </c>
      <c r="L126" s="167"/>
      <c r="M126" s="166"/>
      <c r="N126" s="167">
        <f>ROUND($L$126*$K$126,2)</f>
        <v>0</v>
      </c>
      <c r="O126" s="166"/>
      <c r="P126" s="166"/>
      <c r="Q126" s="166"/>
      <c r="R126" s="20"/>
      <c r="T126" s="112"/>
      <c r="U126" s="26" t="s">
        <v>37</v>
      </c>
      <c r="V126" s="113">
        <v>0</v>
      </c>
      <c r="W126" s="113">
        <f>$V$126*$K$126</f>
        <v>0</v>
      </c>
      <c r="X126" s="113">
        <v>0</v>
      </c>
      <c r="Y126" s="113">
        <f>$X$126*$K$126</f>
        <v>0</v>
      </c>
      <c r="Z126" s="113">
        <v>0</v>
      </c>
      <c r="AA126" s="114">
        <f>$Z$126*$K$126</f>
        <v>0</v>
      </c>
      <c r="AR126" s="6" t="s">
        <v>116</v>
      </c>
      <c r="AT126" s="6" t="s">
        <v>112</v>
      </c>
      <c r="AU126" s="6" t="s">
        <v>83</v>
      </c>
      <c r="AY126" s="6" t="s">
        <v>111</v>
      </c>
      <c r="BE126" s="115">
        <f>IF($U$126="základní",$N$126,0)</f>
        <v>0</v>
      </c>
      <c r="BF126" s="115">
        <f>IF($U$126="snížená",$N$126,0)</f>
        <v>0</v>
      </c>
      <c r="BG126" s="115">
        <f>IF($U$126="zákl. přenesená",$N$126,0)</f>
        <v>0</v>
      </c>
      <c r="BH126" s="115">
        <f>IF($U$126="sníž. přenesená",$N$126,0)</f>
        <v>0</v>
      </c>
      <c r="BI126" s="115">
        <f>IF($U$126="nulová",$N$126,0)</f>
        <v>0</v>
      </c>
      <c r="BJ126" s="6" t="s">
        <v>17</v>
      </c>
      <c r="BK126" s="115">
        <f>ROUND($L$126*$K$126,2)</f>
        <v>0</v>
      </c>
      <c r="BL126" s="6" t="s">
        <v>116</v>
      </c>
      <c r="BM126" s="6" t="s">
        <v>136</v>
      </c>
    </row>
    <row r="127" spans="2:65" s="6" customFormat="1" ht="15.75" customHeight="1">
      <c r="B127" s="19"/>
      <c r="C127" s="108" t="s">
        <v>145</v>
      </c>
      <c r="D127" s="108" t="s">
        <v>112</v>
      </c>
      <c r="E127" s="109" t="s">
        <v>146</v>
      </c>
      <c r="F127" s="165" t="s">
        <v>147</v>
      </c>
      <c r="G127" s="166"/>
      <c r="H127" s="166"/>
      <c r="I127" s="166"/>
      <c r="J127" s="110" t="s">
        <v>115</v>
      </c>
      <c r="K127" s="111">
        <v>1826</v>
      </c>
      <c r="L127" s="167"/>
      <c r="M127" s="166"/>
      <c r="N127" s="167">
        <f>ROUND($L$127*$K$127,2)</f>
        <v>0</v>
      </c>
      <c r="O127" s="166"/>
      <c r="P127" s="166"/>
      <c r="Q127" s="166"/>
      <c r="R127" s="20"/>
      <c r="T127" s="112"/>
      <c r="U127" s="26" t="s">
        <v>37</v>
      </c>
      <c r="V127" s="113">
        <v>0</v>
      </c>
      <c r="W127" s="113">
        <f>$V$127*$K$127</f>
        <v>0</v>
      </c>
      <c r="X127" s="113">
        <v>0</v>
      </c>
      <c r="Y127" s="113">
        <f>$X$127*$K$127</f>
        <v>0</v>
      </c>
      <c r="Z127" s="113">
        <v>0</v>
      </c>
      <c r="AA127" s="114">
        <f>$Z$127*$K$127</f>
        <v>0</v>
      </c>
      <c r="AR127" s="6" t="s">
        <v>116</v>
      </c>
      <c r="AT127" s="6" t="s">
        <v>112</v>
      </c>
      <c r="AU127" s="6" t="s">
        <v>83</v>
      </c>
      <c r="AY127" s="6" t="s">
        <v>111</v>
      </c>
      <c r="BE127" s="115">
        <f>IF($U$127="základní",$N$127,0)</f>
        <v>0</v>
      </c>
      <c r="BF127" s="115">
        <f>IF($U$127="snížená",$N$127,0)</f>
        <v>0</v>
      </c>
      <c r="BG127" s="115">
        <f>IF($U$127="zákl. přenesená",$N$127,0)</f>
        <v>0</v>
      </c>
      <c r="BH127" s="115">
        <f>IF($U$127="sníž. přenesená",$N$127,0)</f>
        <v>0</v>
      </c>
      <c r="BI127" s="115">
        <f>IF($U$127="nulová",$N$127,0)</f>
        <v>0</v>
      </c>
      <c r="BJ127" s="6" t="s">
        <v>17</v>
      </c>
      <c r="BK127" s="115">
        <f>ROUND($L$127*$K$127,2)</f>
        <v>0</v>
      </c>
      <c r="BL127" s="6" t="s">
        <v>116</v>
      </c>
      <c r="BM127" s="6" t="s">
        <v>148</v>
      </c>
    </row>
    <row r="128" spans="2:63" s="98" customFormat="1" ht="21" customHeight="1">
      <c r="B128" s="99"/>
      <c r="D128" s="107" t="s">
        <v>160</v>
      </c>
      <c r="E128" s="107"/>
      <c r="F128" s="107"/>
      <c r="G128" s="107"/>
      <c r="H128" s="107"/>
      <c r="I128" s="107"/>
      <c r="J128" s="107"/>
      <c r="K128" s="107"/>
      <c r="L128" s="107"/>
      <c r="M128" s="107"/>
      <c r="N128" s="168">
        <f>$BK$128</f>
        <v>0</v>
      </c>
      <c r="O128" s="168"/>
      <c r="P128" s="168"/>
      <c r="Q128" s="168"/>
      <c r="R128" s="102"/>
      <c r="T128" s="103"/>
      <c r="W128" s="104">
        <f>$W$129</f>
        <v>0</v>
      </c>
      <c r="Y128" s="104">
        <f>$Y$129</f>
        <v>0</v>
      </c>
      <c r="AA128" s="105">
        <f>$AA$129</f>
        <v>0</v>
      </c>
      <c r="AR128" s="101" t="s">
        <v>17</v>
      </c>
      <c r="AT128" s="101" t="s">
        <v>71</v>
      </c>
      <c r="AU128" s="101" t="s">
        <v>17</v>
      </c>
      <c r="AY128" s="101" t="s">
        <v>111</v>
      </c>
      <c r="BK128" s="106">
        <f>$BK$129</f>
        <v>0</v>
      </c>
    </row>
    <row r="129" spans="2:65" s="6" customFormat="1" ht="15.75" customHeight="1">
      <c r="B129" s="19"/>
      <c r="C129" s="108" t="s">
        <v>21</v>
      </c>
      <c r="D129" s="108" t="s">
        <v>112</v>
      </c>
      <c r="E129" s="109" t="s">
        <v>157</v>
      </c>
      <c r="F129" s="165" t="s">
        <v>158</v>
      </c>
      <c r="G129" s="166"/>
      <c r="H129" s="166"/>
      <c r="I129" s="166"/>
      <c r="J129" s="110" t="s">
        <v>120</v>
      </c>
      <c r="K129" s="111">
        <v>75</v>
      </c>
      <c r="L129" s="167"/>
      <c r="M129" s="166"/>
      <c r="N129" s="167">
        <f>K129*L129</f>
        <v>0</v>
      </c>
      <c r="O129" s="166"/>
      <c r="P129" s="166"/>
      <c r="Q129" s="166"/>
      <c r="R129" s="20"/>
      <c r="T129" s="112"/>
      <c r="U129" s="116" t="s">
        <v>37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116</v>
      </c>
      <c r="AT129" s="6" t="s">
        <v>112</v>
      </c>
      <c r="AU129" s="6" t="s">
        <v>83</v>
      </c>
      <c r="AY129" s="6" t="s">
        <v>111</v>
      </c>
      <c r="BE129" s="115">
        <f>IF($U$129="základní",$N$129,0)</f>
        <v>0</v>
      </c>
      <c r="BF129" s="115">
        <f>IF($U$129="snížená",$N$129,0)</f>
        <v>0</v>
      </c>
      <c r="BG129" s="115">
        <f>IF($U$129="zákl. přenesená",$N$129,0)</f>
        <v>0</v>
      </c>
      <c r="BH129" s="115">
        <f>IF($U$129="sníž. přenesená",$N$129,0)</f>
        <v>0</v>
      </c>
      <c r="BI129" s="115">
        <f>IF($U$129="nulová",$N$129,0)</f>
        <v>0</v>
      </c>
      <c r="BJ129" s="6" t="s">
        <v>17</v>
      </c>
      <c r="BK129" s="115">
        <f>ROUND($L$129*$K$129,2)</f>
        <v>0</v>
      </c>
      <c r="BL129" s="6" t="s">
        <v>116</v>
      </c>
      <c r="BM129" s="6" t="s">
        <v>149</v>
      </c>
    </row>
    <row r="130" spans="2:18" s="6" customFormat="1" ht="7.5" customHeight="1"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3"/>
    </row>
    <row r="131" s="2" customFormat="1" ht="14.25" customHeight="1"/>
  </sheetData>
  <sheetProtection/>
  <mergeCells count="95">
    <mergeCell ref="N129:Q129"/>
    <mergeCell ref="L129:M129"/>
    <mergeCell ref="F129:I129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F117:I117"/>
    <mergeCell ref="L117:M117"/>
    <mergeCell ref="N117:Q117"/>
    <mergeCell ref="L96:Q96"/>
    <mergeCell ref="C102:Q102"/>
    <mergeCell ref="F104:P104"/>
    <mergeCell ref="F105:P105"/>
    <mergeCell ref="M107:P107"/>
    <mergeCell ref="M109:Q109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N128:Q128"/>
    <mergeCell ref="F126:I126"/>
    <mergeCell ref="L126:M126"/>
    <mergeCell ref="N126:Q126"/>
    <mergeCell ref="F127:I127"/>
    <mergeCell ref="L127:M127"/>
    <mergeCell ref="N127:Q127"/>
    <mergeCell ref="H1:K1"/>
    <mergeCell ref="S2:AC2"/>
    <mergeCell ref="N113:Q113"/>
    <mergeCell ref="N114:Q114"/>
    <mergeCell ref="N115:Q115"/>
    <mergeCell ref="N116:Q116"/>
    <mergeCell ref="M110:Q110"/>
    <mergeCell ref="F112:I112"/>
    <mergeCell ref="L112:M112"/>
    <mergeCell ref="N112:Q11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300" verticalDpi="300" orientation="portrait" paperSize="9" scale="9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2015-03-25T09:11:56Z</cp:lastPrinted>
  <dcterms:created xsi:type="dcterms:W3CDTF">2015-02-11T07:42:35Z</dcterms:created>
  <dcterms:modified xsi:type="dcterms:W3CDTF">2015-03-25T09:14:14Z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